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remy Diem\Documents\Dropbox\GEOG1112_LabMaterials\Revisions_SP2021\"/>
    </mc:Choice>
  </mc:AlternateContent>
  <xr:revisionPtr revIDLastSave="0" documentId="13_ncr:1_{E89CDA31-C647-418F-8726-A2059337604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ltitudes" sheetId="4" r:id="rId1"/>
    <sheet name="Weather Data" sheetId="3" r:id="rId2"/>
    <sheet name="Carbon Dioxide" sheetId="5" r:id="rId3"/>
    <sheet name="Density and Mass" sheetId="6" r:id="rId4"/>
    <sheet name="Sea Level Pressure" sheetId="7" r:id="rId5"/>
    <sheet name="Concentrations" sheetId="1" state="hidden" r:id="rId6"/>
    <sheet name="WaterVapor" sheetId="2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7" l="1"/>
  <c r="D13" i="1" l="1"/>
  <c r="D12" i="1"/>
  <c r="C13" i="1"/>
  <c r="C12" i="1"/>
  <c r="B13" i="1"/>
  <c r="C7" i="6" l="1"/>
  <c r="D7" i="6"/>
  <c r="B7" i="6"/>
  <c r="E7" i="6" s="1"/>
  <c r="D3" i="6"/>
  <c r="C3" i="6"/>
  <c r="B3" i="6"/>
  <c r="D6" i="1"/>
  <c r="D6" i="6"/>
  <c r="C6" i="1"/>
  <c r="C14" i="1" s="1"/>
  <c r="C6" i="6"/>
  <c r="B6" i="1"/>
  <c r="B12" i="1"/>
  <c r="B6" i="6" s="1"/>
  <c r="D3" i="2"/>
  <c r="D7" i="2" s="1"/>
  <c r="D8" i="2" s="1"/>
  <c r="D4" i="2"/>
  <c r="C3" i="2"/>
  <c r="C7" i="2" s="1"/>
  <c r="C4" i="2"/>
  <c r="B3" i="2"/>
  <c r="B7" i="2" s="1"/>
  <c r="B4" i="2"/>
  <c r="D2" i="2"/>
  <c r="C2" i="2"/>
  <c r="B2" i="2"/>
  <c r="C8" i="2" l="1"/>
  <c r="D14" i="1"/>
  <c r="D8" i="6" s="1"/>
  <c r="E6" i="6"/>
  <c r="C9" i="2"/>
  <c r="C10" i="2"/>
  <c r="C7" i="1" s="1"/>
  <c r="D10" i="2"/>
  <c r="D7" i="1" s="1"/>
  <c r="D9" i="2"/>
  <c r="B8" i="2"/>
  <c r="C8" i="6"/>
  <c r="B14" i="1"/>
  <c r="B8" i="6" s="1"/>
  <c r="D15" i="1" l="1"/>
  <c r="D9" i="6" s="1"/>
  <c r="C15" i="1"/>
  <c r="C9" i="6" s="1"/>
  <c r="E8" i="6"/>
  <c r="C3" i="1"/>
  <c r="D3" i="1"/>
  <c r="B10" i="2"/>
  <c r="B7" i="1" s="1"/>
  <c r="B3" i="1" s="1"/>
  <c r="B11" i="1" s="1"/>
  <c r="B4" i="6" s="1"/>
  <c r="B9" i="2"/>
  <c r="D11" i="1" l="1"/>
  <c r="D4" i="6" s="1"/>
  <c r="E4" i="6" s="1"/>
  <c r="C11" i="1"/>
  <c r="C4" i="6" s="1"/>
  <c r="B5" i="6"/>
  <c r="B15" i="1"/>
  <c r="B9" i="6" s="1"/>
  <c r="E9" i="6" s="1"/>
  <c r="D5" i="6" l="1"/>
  <c r="E5" i="6" s="1"/>
  <c r="C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Jeremy Diem</author>
  </authors>
  <commentList>
    <comment ref="B3" authorId="0" shapeId="0" xr:uid="{9A2631A1-1C39-4130-BED2-59FA83CE9C23}">
      <text>
        <r>
          <rPr>
            <sz val="9"/>
            <color indexed="81"/>
            <rFont val="Tahoma"/>
            <family val="2"/>
          </rPr>
          <t>This is the expected concentration in downtown Atlanta.</t>
        </r>
      </text>
    </comment>
    <comment ref="C3" authorId="0" shapeId="0" xr:uid="{00000000-0006-0000-0200-000001000000}">
      <text>
        <r>
          <rPr>
            <sz val="9"/>
            <color indexed="81"/>
            <rFont val="Tahoma"/>
            <family val="2"/>
          </rPr>
          <t>This is the mean concentration over the southeastern United States.</t>
        </r>
      </text>
    </comment>
    <comment ref="D3" authorId="0" shapeId="0" xr:uid="{00000000-0006-0000-0200-000002000000}">
      <text>
        <r>
          <rPr>
            <sz val="9"/>
            <color indexed="81"/>
            <rFont val="Tahoma"/>
            <family val="2"/>
          </rPr>
          <t>This is the mean concentration over the southeastern United States.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Jeremy Diem</author>
    <author>JED</author>
  </authors>
  <commentList>
    <comment ref="C5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We are assuming concentrations do not change with a change in altitude in the troposphere.
</t>
        </r>
      </text>
    </comment>
    <comment ref="D5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We are assuming concentrations do not change with a change in altitude in the troposphere.
</t>
        </r>
      </text>
    </comment>
    <comment ref="C6" authorId="1" shapeId="0" xr:uid="{00000000-0006-0000-0500-000003000000}">
      <text>
        <r>
          <rPr>
            <sz val="9"/>
            <color indexed="81"/>
            <rFont val="Tahoma"/>
            <family val="2"/>
          </rPr>
          <t>We are assuming concentrations do not change with a change in altitude in the troposphere.</t>
        </r>
      </text>
    </comment>
    <comment ref="D6" authorId="1" shapeId="0" xr:uid="{00000000-0006-0000-0500-000004000000}">
      <text>
        <r>
          <rPr>
            <sz val="9"/>
            <color indexed="81"/>
            <rFont val="Tahoma"/>
            <family val="2"/>
          </rPr>
          <t>We are assuming concentrations do not change with a change in altitude in the troposphere.</t>
        </r>
      </text>
    </comment>
  </commentList>
</comments>
</file>

<file path=xl/sharedStrings.xml><?xml version="1.0" encoding="utf-8"?>
<sst xmlns="http://schemas.openxmlformats.org/spreadsheetml/2006/main" count="93" uniqueCount="58">
  <si>
    <t>Gas</t>
  </si>
  <si>
    <t xml:space="preserve">Gas </t>
  </si>
  <si>
    <t>Variable</t>
  </si>
  <si>
    <t>Temperature (° C)</t>
  </si>
  <si>
    <t>Relative Humidity (%)</t>
  </si>
  <si>
    <t>Gas concentrations in ppm</t>
  </si>
  <si>
    <r>
      <t>Specific Humidity (g kg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</si>
  <si>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t>Ar</t>
  </si>
  <si>
    <t xml:space="preserve"> </t>
  </si>
  <si>
    <t>Constituent</t>
  </si>
  <si>
    <t>Pressure (hPa)</t>
  </si>
  <si>
    <t>Saturation Vapor Pressure (hPa)</t>
  </si>
  <si>
    <t>Actual Vapor Pressure (hPa)</t>
  </si>
  <si>
    <t>Ar is an inert gas; therefore, we are assuming the concentration never changes.</t>
  </si>
  <si>
    <t>These concentrations are calculated by subtracting the sum of the concentrations of the other gases from 1,000,000.</t>
  </si>
  <si>
    <t>Surface</t>
  </si>
  <si>
    <t>Middle Troposphere</t>
  </si>
  <si>
    <t>Upper Troposphere</t>
  </si>
  <si>
    <t>Altitude                              (meters above sea level)</t>
  </si>
  <si>
    <t>Middle Troposphere (500 hPa)</t>
  </si>
  <si>
    <t>Upper Troposphere (200 hPa)</t>
  </si>
  <si>
    <t>Weather measurements</t>
  </si>
  <si>
    <t>Temperature (°C)</t>
  </si>
  <si>
    <r>
      <t>CO</t>
    </r>
    <r>
      <rPr>
        <vertAlign val="subscript"/>
        <sz val="11"/>
        <rFont val="Arial"/>
        <family val="2"/>
      </rPr>
      <t xml:space="preserve">2 </t>
    </r>
    <r>
      <rPr>
        <sz val="11"/>
        <rFont val="Arial"/>
        <family val="2"/>
      </rPr>
      <t>(ppm)</t>
    </r>
  </si>
  <si>
    <r>
      <t>O</t>
    </r>
    <r>
      <rPr>
        <vertAlign val="subscript"/>
        <sz val="11"/>
        <rFont val="Arial"/>
        <family val="2"/>
      </rPr>
      <t>2</t>
    </r>
  </si>
  <si>
    <r>
      <t>CO</t>
    </r>
    <r>
      <rPr>
        <vertAlign val="subscript"/>
        <sz val="11"/>
        <rFont val="Arial"/>
        <family val="2"/>
      </rPr>
      <t>2</t>
    </r>
  </si>
  <si>
    <r>
      <t>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</si>
  <si>
    <r>
      <t>N</t>
    </r>
    <r>
      <rPr>
        <vertAlign val="subscript"/>
        <sz val="11"/>
        <rFont val="Arial"/>
        <family val="2"/>
      </rPr>
      <t>2</t>
    </r>
  </si>
  <si>
    <r>
      <t>These are your O</t>
    </r>
    <r>
      <rPr>
        <vertAlign val="sub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concentrations converted from % to ppm. </t>
    </r>
  </si>
  <si>
    <r>
      <t>These are your CO</t>
    </r>
    <r>
      <rPr>
        <vertAlign val="sub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concentrations from the Oxygen and Carbon Dioxide worksheet.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</si>
  <si>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(ppm)</t>
    </r>
  </si>
  <si>
    <t xml:space="preserve">Pressure is needed to calculate atmospheric mass </t>
  </si>
  <si>
    <r>
      <t>Density (kg m</t>
    </r>
    <r>
      <rPr>
        <vertAlign val="superscript"/>
        <sz val="11"/>
        <rFont val="Arial"/>
        <family val="2"/>
      </rPr>
      <t>-3</t>
    </r>
    <r>
      <rPr>
        <sz val="11"/>
        <rFont val="Arial"/>
        <family val="2"/>
      </rPr>
      <t>)</t>
    </r>
  </si>
  <si>
    <r>
      <t>Mass of 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(in kg) in one cubic meter of air</t>
    </r>
  </si>
  <si>
    <r>
      <t>Mass of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(in kg) in one cubic meter of air</t>
    </r>
  </si>
  <si>
    <r>
      <t>Mass of 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(in kg) in one cubic meter of air</t>
    </r>
  </si>
  <si>
    <r>
      <t>Mass of 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 (in kg) in one cubic meter of air</t>
    </r>
  </si>
  <si>
    <r>
      <t>Concentrations in µg m</t>
    </r>
    <r>
      <rPr>
        <b/>
        <vertAlign val="superscript"/>
        <sz val="12"/>
        <rFont val="Arial"/>
        <family val="2"/>
      </rPr>
      <t xml:space="preserve">-3 </t>
    </r>
    <r>
      <rPr>
        <sz val="10"/>
        <color indexed="12"/>
        <rFont val="Arial"/>
        <family val="2"/>
      </rPr>
      <t>(All concentrations are calculated using the ideal gas law)</t>
    </r>
  </si>
  <si>
    <t>These values are calculated from the weather measurements that you made or that were part of the radiosonde data</t>
  </si>
  <si>
    <t>N/A</t>
  </si>
  <si>
    <t>Mass of Ar (in kg) in one cubic meter of air</t>
  </si>
  <si>
    <r>
      <t xml:space="preserve">can be found at </t>
    </r>
    <r>
      <rPr>
        <b/>
        <sz val="14"/>
        <color rgb="FF0070C0"/>
        <rFont val="Arial"/>
        <family val="2"/>
      </rPr>
      <t>http://weather.uwyo.edu/upperair/sounding.html</t>
    </r>
  </si>
  <si>
    <t xml:space="preserve">Pressure, temperature, and relative humidity are needed to calculate </t>
  </si>
  <si>
    <r>
      <t>the concentration of water vapor (H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O)</t>
    </r>
  </si>
  <si>
    <t>Data for the Surface, Middle Troposphere, and Upper Troposphere</t>
  </si>
  <si>
    <t>Altitudes of the three levels of the troposphere</t>
  </si>
  <si>
    <r>
      <t>Concentration of</t>
    </r>
    <r>
      <rPr>
        <b/>
        <sz val="12"/>
        <rFont val="Arial"/>
        <family val="2"/>
      </rPr>
      <t xml:space="preserve">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</t>
    </r>
  </si>
  <si>
    <t>Density and mass of air</t>
  </si>
  <si>
    <t>Ratio              (Surface to Upper Troposphere)</t>
  </si>
  <si>
    <t>SLP (hPa)</t>
  </si>
  <si>
    <t>Converting your surface pressure to sea-level pressure (SLP) makes it comparable to pressures across the globe.</t>
  </si>
  <si>
    <t>If you are in Geography 1112, then make sure you select FFC on the map.  This is Falcon Field at Peachtree City.</t>
  </si>
  <si>
    <t>After you have selected FFC, the top of the next page should look similar to what is shown below.</t>
  </si>
  <si>
    <t>The mean global SLP is 1013.2 hPa.</t>
  </si>
  <si>
    <t>The first column is pressure, and it is provided in hectopascals (hPa).</t>
  </si>
  <si>
    <t>The second column is the height at which the pressure was measured. Height is provided in meters above sea level.</t>
  </si>
  <si>
    <r>
      <t xml:space="preserve">The third column is the temperature for the pressure level and height. It is provided in </t>
    </r>
    <r>
      <rPr>
        <sz val="12"/>
        <rFont val="Calibri"/>
        <family val="2"/>
      </rPr>
      <t>°</t>
    </r>
    <r>
      <rPr>
        <sz val="12"/>
        <rFont val="Arial"/>
        <family val="2"/>
      </rPr>
      <t>C.</t>
    </r>
  </si>
  <si>
    <t>The fourth column is the relative humidity for the pressure level and height. It is provided in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</si>
</sst>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"/>
    <numFmt numFmtId="167" formatCode="#,##0.0"/>
  </numFmts>
  <fonts count="23" x14ac:knownFonts="1">
    <font>
      <sz val="10"/>
      <name val="Arial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sz val="9"/>
      <color indexed="81"/>
      <name val="Tahoma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1"/>
      <name val="Arial"/>
      <family val="2"/>
    </font>
    <font>
      <vertAlign val="subscript"/>
      <sz val="14"/>
      <name val="Arial"/>
      <family val="2"/>
    </font>
    <font>
      <b/>
      <sz val="14"/>
      <color rgb="FF0070C0"/>
      <name val="Arial"/>
      <family val="2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FFFF99"/>
        <bgColor theme="0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1" xfId="0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6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0" fillId="3" borderId="0" xfId="0" applyFill="1" applyProtection="1"/>
    <xf numFmtId="0" fontId="0" fillId="3" borderId="0" xfId="0" applyFill="1" applyAlignment="1" applyProtection="1">
      <alignment horizontal="center" vertical="center" wrapText="1"/>
    </xf>
    <xf numFmtId="0" fontId="12" fillId="3" borderId="0" xfId="0" applyFont="1" applyFill="1" applyAlignment="1" applyProtection="1">
      <alignment horizontal="left" vertical="center" wrapText="1"/>
    </xf>
    <xf numFmtId="0" fontId="0" fillId="3" borderId="0" xfId="0" applyFill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6" fillId="3" borderId="0" xfId="0" applyNumberFormat="1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 wrapText="1"/>
    </xf>
    <xf numFmtId="0" fontId="6" fillId="4" borderId="0" xfId="0" applyNumberFormat="1" applyFont="1" applyFill="1" applyAlignment="1" applyProtection="1">
      <alignment horizontal="left" vertical="center"/>
    </xf>
    <xf numFmtId="0" fontId="0" fillId="4" borderId="0" xfId="0" applyFill="1" applyProtection="1"/>
    <xf numFmtId="0" fontId="0" fillId="4" borderId="0" xfId="0" applyFill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0" fillId="4" borderId="0" xfId="0" applyFill="1" applyAlignment="1" applyProtection="1">
      <alignment horizontal="left" vertical="center" wrapText="1"/>
    </xf>
    <xf numFmtId="0" fontId="9" fillId="4" borderId="0" xfId="0" applyFont="1" applyFill="1" applyAlignment="1" applyProtection="1">
      <alignment horizontal="left" vertical="center" wrapText="1"/>
    </xf>
    <xf numFmtId="1" fontId="7" fillId="5" borderId="1" xfId="0" applyNumberFormat="1" applyFont="1" applyFill="1" applyBorder="1" applyAlignment="1" applyProtection="1">
      <alignment horizontal="center" vertical="center"/>
      <protection locked="0"/>
    </xf>
    <xf numFmtId="1" fontId="7" fillId="3" borderId="1" xfId="0" applyNumberFormat="1" applyFont="1" applyFill="1" applyBorder="1" applyAlignment="1" applyProtection="1">
      <alignment horizontal="center" vertical="center"/>
    </xf>
    <xf numFmtId="164" fontId="7" fillId="5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5" fontId="14" fillId="3" borderId="1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7" fillId="3" borderId="0" xfId="0" applyFont="1" applyFill="1" applyProtection="1"/>
    <xf numFmtId="0" fontId="3" fillId="0" borderId="1" xfId="0" applyFont="1" applyBorder="1" applyAlignment="1" applyProtection="1">
      <alignment vertical="center"/>
    </xf>
    <xf numFmtId="0" fontId="18" fillId="4" borderId="0" xfId="0" applyFont="1" applyFill="1" applyProtection="1"/>
    <xf numFmtId="3" fontId="7" fillId="5" borderId="1" xfId="0" applyNumberFormat="1" applyFont="1" applyFill="1" applyBorder="1" applyAlignment="1" applyProtection="1">
      <alignment horizontal="center" vertical="center"/>
      <protection locked="0"/>
    </xf>
    <xf numFmtId="3" fontId="7" fillId="2" borderId="1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18" fillId="3" borderId="0" xfId="0" applyFont="1" applyFill="1" applyProtection="1"/>
    <xf numFmtId="0" fontId="14" fillId="3" borderId="1" xfId="0" applyFont="1" applyFill="1" applyBorder="1" applyAlignment="1" applyProtection="1">
      <alignment horizontal="center" vertical="center" wrapText="1"/>
    </xf>
    <xf numFmtId="3" fontId="7" fillId="6" borderId="1" xfId="0" applyNumberFormat="1" applyFont="1" applyFill="1" applyBorder="1" applyAlignment="1" applyProtection="1">
      <alignment horizontal="center" vertical="center"/>
    </xf>
    <xf numFmtId="0" fontId="18" fillId="2" borderId="0" xfId="0" applyFont="1" applyFill="1"/>
    <xf numFmtId="166" fontId="7" fillId="2" borderId="1" xfId="0" applyNumberFormat="1" applyFont="1" applyFill="1" applyBorder="1" applyAlignment="1" applyProtection="1">
      <alignment horizontal="center" vertical="center"/>
    </xf>
    <xf numFmtId="167" fontId="7" fillId="2" borderId="1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Protection="1"/>
    <xf numFmtId="0" fontId="18" fillId="2" borderId="1" xfId="0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eather.uwyo.edu/upperair/sounding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1264920</xdr:colOff>
      <xdr:row>5</xdr:row>
      <xdr:rowOff>205740</xdr:rowOff>
    </xdr:from>
    <xdr:to>
      <xdr:col>3</xdr:col>
      <xdr:colOff>441960</xdr:colOff>
      <xdr:row>7</xdr:row>
      <xdr:rowOff>60960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64920" y="2644140"/>
          <a:ext cx="3596640" cy="2971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4</xdr:col>
      <xdr:colOff>1612612</xdr:colOff>
      <xdr:row>18</xdr:row>
      <xdr:rowOff>131282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23A230-06B0-4A75-880D-7AA91260E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154680"/>
          <a:ext cx="7380952" cy="130476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C3" sqref="C3"/>
    </sheetView>
  </sheetViews>
  <sheetFormatPr defaultColWidth="9.109375" defaultRowHeight="13.2" x14ac:dyDescent="0.25"/>
  <cols>
    <col min="1" max="1" width="25.109375" style="23" customWidth="1"/>
    <col min="2" max="4" width="19.6640625" style="23" customWidth="1"/>
    <col min="5" max="5" width="58.109375" style="23" customWidth="1"/>
    <col min="6" max="16384" width="9.109375" style="23"/>
  </cols>
  <sheetData>
    <row r="1" spans="1:5" ht="42" customHeight="1" x14ac:dyDescent="0.25">
      <c r="A1" s="22" t="s">
        <v>45</v>
      </c>
      <c r="E1" s="24"/>
    </row>
    <row r="2" spans="1:5" ht="42" customHeight="1" x14ac:dyDescent="0.25">
      <c r="A2" s="25"/>
      <c r="B2" s="31" t="s">
        <v>15</v>
      </c>
      <c r="C2" s="32" t="s">
        <v>19</v>
      </c>
      <c r="D2" s="32" t="s">
        <v>20</v>
      </c>
      <c r="E2" s="26"/>
    </row>
    <row r="3" spans="1:5" ht="42" customHeight="1" x14ac:dyDescent="0.25">
      <c r="A3" s="32" t="s">
        <v>18</v>
      </c>
      <c r="B3" s="51">
        <v>245</v>
      </c>
      <c r="C3" s="39" t="s">
        <v>8</v>
      </c>
      <c r="D3" s="39" t="s">
        <v>8</v>
      </c>
      <c r="E3" s="27"/>
    </row>
    <row r="6" spans="1:5" ht="17.399999999999999" x14ac:dyDescent="0.3">
      <c r="A6" s="45" t="s">
        <v>44</v>
      </c>
    </row>
    <row r="7" spans="1:5" ht="17.399999999999999" x14ac:dyDescent="0.3">
      <c r="A7" s="45" t="s">
        <v>41</v>
      </c>
    </row>
    <row r="9" spans="1:5" ht="17.399999999999999" x14ac:dyDescent="0.3">
      <c r="A9" s="38" t="s">
        <v>51</v>
      </c>
    </row>
    <row r="10" spans="1:5" ht="17.399999999999999" x14ac:dyDescent="0.3">
      <c r="A10" s="38" t="s">
        <v>52</v>
      </c>
    </row>
    <row r="21" spans="1:1" s="52" customFormat="1" ht="15" x14ac:dyDescent="0.25">
      <c r="A21" s="52" t="s">
        <v>54</v>
      </c>
    </row>
    <row r="22" spans="1:1" s="52" customFormat="1" ht="15" x14ac:dyDescent="0.25">
      <c r="A22" s="52" t="s">
        <v>55</v>
      </c>
    </row>
    <row r="23" spans="1:1" s="52" customFormat="1" ht="15.6" x14ac:dyDescent="0.3">
      <c r="A23" s="52" t="s">
        <v>56</v>
      </c>
    </row>
    <row r="24" spans="1:1" ht="15.6" x14ac:dyDescent="0.3">
      <c r="A24" s="52" t="s">
        <v>57</v>
      </c>
    </row>
  </sheetData>
  <sheetProtection sheet="1" objects="1" scenarios="1" selectLockedCells="1"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workbookViewId="0">
      <selection activeCell="D4" sqref="D4"/>
    </sheetView>
  </sheetViews>
  <sheetFormatPr defaultColWidth="9.109375" defaultRowHeight="13.2" x14ac:dyDescent="0.25"/>
  <cols>
    <col min="1" max="1" width="27.88671875" style="15" customWidth="1"/>
    <col min="2" max="4" width="19.6640625" style="15" customWidth="1"/>
    <col min="5" max="5" width="58.109375" style="15" customWidth="1"/>
    <col min="6" max="16384" width="9.109375" style="15"/>
  </cols>
  <sheetData>
    <row r="1" spans="1:5" ht="42" customHeight="1" x14ac:dyDescent="0.25">
      <c r="A1" s="20" t="s">
        <v>21</v>
      </c>
    </row>
    <row r="2" spans="1:5" ht="42" customHeight="1" x14ac:dyDescent="0.25">
      <c r="A2" s="33" t="s">
        <v>2</v>
      </c>
      <c r="B2" s="33" t="s">
        <v>15</v>
      </c>
      <c r="C2" s="33" t="s">
        <v>16</v>
      </c>
      <c r="D2" s="33" t="s">
        <v>17</v>
      </c>
      <c r="E2" s="18"/>
    </row>
    <row r="3" spans="1:5" ht="42" customHeight="1" x14ac:dyDescent="0.25">
      <c r="A3" s="33" t="s">
        <v>10</v>
      </c>
      <c r="B3" s="28"/>
      <c r="C3" s="29">
        <v>500</v>
      </c>
      <c r="D3" s="29">
        <v>200</v>
      </c>
      <c r="E3" s="21"/>
    </row>
    <row r="4" spans="1:5" ht="42" customHeight="1" x14ac:dyDescent="0.25">
      <c r="A4" s="33" t="s">
        <v>22</v>
      </c>
      <c r="B4" s="30"/>
      <c r="C4" s="30"/>
      <c r="D4" s="30"/>
      <c r="E4" s="21"/>
    </row>
    <row r="5" spans="1:5" ht="42" customHeight="1" x14ac:dyDescent="0.25">
      <c r="A5" s="33" t="s">
        <v>4</v>
      </c>
      <c r="B5" s="28" t="s">
        <v>8</v>
      </c>
      <c r="C5" s="28"/>
      <c r="D5" s="28"/>
      <c r="E5" s="21"/>
    </row>
    <row r="10" spans="1:5" ht="17.399999999999999" customHeight="1" x14ac:dyDescent="0.3">
      <c r="A10" s="42" t="s">
        <v>31</v>
      </c>
    </row>
    <row r="12" spans="1:5" ht="17.399999999999999" customHeight="1" x14ac:dyDescent="0.3">
      <c r="A12" s="42" t="s">
        <v>42</v>
      </c>
    </row>
    <row r="13" spans="1:5" ht="17.399999999999999" customHeight="1" x14ac:dyDescent="0.4">
      <c r="A13" s="42" t="s">
        <v>43</v>
      </c>
    </row>
    <row r="14" spans="1:5" ht="20.399999999999999" x14ac:dyDescent="0.35">
      <c r="A14" s="36"/>
    </row>
  </sheetData>
  <sheetProtection sheet="1" objects="1" scenarios="1" selectLockedCells="1"/>
  <pageMargins left="0.7" right="0.7" top="0.75" bottom="0.75" header="0.3" footer="0.3"/>
  <pageSetup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workbookViewId="0">
      <selection activeCell="B3" sqref="B3"/>
    </sheetView>
  </sheetViews>
  <sheetFormatPr defaultColWidth="9.109375" defaultRowHeight="13.2" x14ac:dyDescent="0.25"/>
  <cols>
    <col min="1" max="1" width="25.109375" style="15" customWidth="1"/>
    <col min="2" max="4" width="19.6640625" style="15" customWidth="1"/>
    <col min="5" max="5" width="58.109375" style="15" customWidth="1"/>
    <col min="6" max="16384" width="9.109375" style="15"/>
  </cols>
  <sheetData>
    <row r="1" spans="1:5" ht="42" customHeight="1" x14ac:dyDescent="0.25">
      <c r="A1" s="20" t="s">
        <v>46</v>
      </c>
      <c r="E1" s="16"/>
    </row>
    <row r="2" spans="1:5" ht="42" customHeight="1" x14ac:dyDescent="0.25">
      <c r="A2" s="33" t="s">
        <v>1</v>
      </c>
      <c r="B2" s="33" t="s">
        <v>15</v>
      </c>
      <c r="C2" s="33" t="s">
        <v>16</v>
      </c>
      <c r="D2" s="33" t="s">
        <v>17</v>
      </c>
      <c r="E2" s="16"/>
    </row>
    <row r="3" spans="1:5" ht="42" customHeight="1" x14ac:dyDescent="0.25">
      <c r="A3" s="33" t="s">
        <v>23</v>
      </c>
      <c r="B3" s="29">
        <v>435</v>
      </c>
      <c r="C3" s="29">
        <v>380</v>
      </c>
      <c r="D3" s="29">
        <v>380</v>
      </c>
      <c r="E3" s="21" t="s">
        <v>8</v>
      </c>
    </row>
  </sheetData>
  <sheetProtection sheet="1" objects="1" scenarios="1" selectLockedCells="1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workbookViewId="0">
      <selection activeCell="B3" sqref="B3"/>
    </sheetView>
  </sheetViews>
  <sheetFormatPr defaultColWidth="9.109375" defaultRowHeight="13.2" x14ac:dyDescent="0.25"/>
  <cols>
    <col min="1" max="1" width="28.44140625" style="10" customWidth="1"/>
    <col min="2" max="4" width="19.6640625" style="10" customWidth="1"/>
    <col min="5" max="5" width="19.109375" style="10" bestFit="1" customWidth="1"/>
    <col min="6" max="16384" width="9.109375" style="10"/>
  </cols>
  <sheetData>
    <row r="1" spans="1:5" ht="42" customHeight="1" x14ac:dyDescent="0.25">
      <c r="A1" s="9" t="s">
        <v>47</v>
      </c>
      <c r="D1" s="10" t="s">
        <v>8</v>
      </c>
    </row>
    <row r="2" spans="1:5" ht="42" customHeight="1" x14ac:dyDescent="0.25">
      <c r="A2" s="9"/>
      <c r="B2" s="35" t="s">
        <v>15</v>
      </c>
      <c r="C2" s="35" t="s">
        <v>16</v>
      </c>
      <c r="D2" s="35" t="s">
        <v>17</v>
      </c>
      <c r="E2" s="43" t="s">
        <v>48</v>
      </c>
    </row>
    <row r="3" spans="1:5" ht="42" customHeight="1" x14ac:dyDescent="0.25">
      <c r="A3" s="32" t="s">
        <v>18</v>
      </c>
      <c r="B3" s="40">
        <f>Altitudes!B3</f>
        <v>245</v>
      </c>
      <c r="C3" s="40" t="str">
        <f>Altitudes!C3</f>
        <v xml:space="preserve"> </v>
      </c>
      <c r="D3" s="40" t="str">
        <f>Altitudes!D3</f>
        <v xml:space="preserve"> </v>
      </c>
      <c r="E3" s="44" t="s">
        <v>39</v>
      </c>
    </row>
    <row r="4" spans="1:5" ht="45" customHeight="1" x14ac:dyDescent="0.25">
      <c r="A4" s="41" t="s">
        <v>32</v>
      </c>
      <c r="B4" s="46" t="e">
        <f>SUM(Concentrations!B11:B15)/1000000000</f>
        <v>#VALUE!</v>
      </c>
      <c r="C4" s="46">
        <f>SUM(Concentrations!C11:C15)/1000000000</f>
        <v>0.63789095534605844</v>
      </c>
      <c r="D4" s="46">
        <f>SUM(Concentrations!D11:D15)/1000000000</f>
        <v>0.2551563821384234</v>
      </c>
      <c r="E4" s="47" t="e">
        <f>B4/D4</f>
        <v>#VALUE!</v>
      </c>
    </row>
    <row r="5" spans="1:5" ht="45" customHeight="1" x14ac:dyDescent="0.25">
      <c r="A5" s="41" t="s">
        <v>35</v>
      </c>
      <c r="B5" s="46" t="e">
        <f>Concentrations!B11/1000000000</f>
        <v>#VALUE!</v>
      </c>
      <c r="C5" s="46">
        <f>Concentrations!C11/1000000000</f>
        <v>0.48252469381256918</v>
      </c>
      <c r="D5" s="46">
        <f>Concentrations!D11/1000000000</f>
        <v>0.19300987752502768</v>
      </c>
      <c r="E5" s="47" t="e">
        <f t="shared" ref="E5:E9" si="0">B5/D5</f>
        <v>#VALUE!</v>
      </c>
    </row>
    <row r="6" spans="1:5" ht="45" customHeight="1" x14ac:dyDescent="0.25">
      <c r="A6" s="41" t="s">
        <v>33</v>
      </c>
      <c r="B6" s="46">
        <f>Concentrations!B12/1000000000</f>
        <v>0</v>
      </c>
      <c r="C6" s="46">
        <f>Concentrations!C12/1000000000</f>
        <v>0.1468188497657322</v>
      </c>
      <c r="D6" s="46">
        <f>Concentrations!D12/1000000000</f>
        <v>5.8727539906292876E-2</v>
      </c>
      <c r="E6" s="47">
        <f t="shared" si="0"/>
        <v>0</v>
      </c>
    </row>
    <row r="7" spans="1:5" ht="45" customHeight="1" x14ac:dyDescent="0.25">
      <c r="A7" s="41" t="s">
        <v>40</v>
      </c>
      <c r="B7" s="46">
        <f>Concentrations!B13/1000000000</f>
        <v>0</v>
      </c>
      <c r="C7" s="46">
        <f>Concentrations!C13/1000000000</f>
        <v>8.1792242258135889E-3</v>
      </c>
      <c r="D7" s="46">
        <f>Concentrations!D13/1000000000</f>
        <v>3.2716896903254356E-3</v>
      </c>
      <c r="E7" s="47">
        <f t="shared" si="0"/>
        <v>0</v>
      </c>
    </row>
    <row r="8" spans="1:5" ht="45" customHeight="1" x14ac:dyDescent="0.25">
      <c r="A8" s="41" t="s">
        <v>34</v>
      </c>
      <c r="B8" s="46">
        <f>Concentrations!B14/1000000000</f>
        <v>0</v>
      </c>
      <c r="C8" s="46">
        <f>Concentrations!C14/1000000000</f>
        <v>3.6818754194340087E-4</v>
      </c>
      <c r="D8" s="46">
        <f>Concentrations!D14/1000000000</f>
        <v>1.4727501677736036E-4</v>
      </c>
      <c r="E8" s="47">
        <f t="shared" si="0"/>
        <v>0</v>
      </c>
    </row>
    <row r="9" spans="1:5" ht="45" customHeight="1" x14ac:dyDescent="0.25">
      <c r="A9" s="41" t="s">
        <v>36</v>
      </c>
      <c r="B9" s="46" t="e">
        <f>Concentrations!B15/1000000000</f>
        <v>#VALUE!</v>
      </c>
      <c r="C9" s="46">
        <f>Concentrations!C15/1000000000</f>
        <v>0</v>
      </c>
      <c r="D9" s="46">
        <f>Concentrations!D15/1000000000</f>
        <v>0</v>
      </c>
      <c r="E9" s="40" t="e">
        <f t="shared" si="0"/>
        <v>#VALUE!</v>
      </c>
    </row>
  </sheetData>
  <sheetProtection sheet="1" objects="1" scenarios="1" selectLockedCells="1"/>
  <pageMargins left="0.7" right="0.7" top="0.75" bottom="0.75" header="0.3" footer="0.3"/>
  <pageSetup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workbookViewId="0">
      <selection activeCell="B5" sqref="B5"/>
    </sheetView>
  </sheetViews>
  <sheetFormatPr defaultRowHeight="13.2" x14ac:dyDescent="0.25"/>
  <cols>
    <col min="1" max="1" width="8.88671875" style="10"/>
    <col min="2" max="2" width="24.33203125" style="10" customWidth="1"/>
    <col min="3" max="16384" width="8.88671875" style="10"/>
  </cols>
  <sheetData>
    <row r="1" spans="1:4" ht="19.8" customHeight="1" x14ac:dyDescent="0.3">
      <c r="A1" s="48" t="s">
        <v>50</v>
      </c>
    </row>
    <row r="2" spans="1:4" ht="19.8" customHeight="1" x14ac:dyDescent="0.3">
      <c r="A2" s="48" t="s">
        <v>53</v>
      </c>
      <c r="B2" s="48"/>
      <c r="C2" s="48"/>
      <c r="D2" s="48"/>
    </row>
    <row r="4" spans="1:4" ht="42" customHeight="1" x14ac:dyDescent="0.25">
      <c r="B4" s="49" t="s">
        <v>49</v>
      </c>
    </row>
    <row r="5" spans="1:4" ht="42" customHeight="1" x14ac:dyDescent="0.25">
      <c r="B5" s="50">
        <f>'Weather Data'!B3*(1-(0.0065*Altitudes!B3)/('Weather Data'!B4+0.0065*Altitudes!B3+273.15))^-5.257</f>
        <v>0</v>
      </c>
    </row>
  </sheetData>
  <sheetProtection sheet="1" objects="1" scenarios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H15"/>
  <sheetViews>
    <sheetView zoomScaleNormal="100" workbookViewId="0">
      <selection activeCell="D5" sqref="D5"/>
    </sheetView>
  </sheetViews>
  <sheetFormatPr defaultColWidth="9.109375" defaultRowHeight="13.2" x14ac:dyDescent="0.25"/>
  <cols>
    <col min="1" max="1" width="25.109375" style="15" customWidth="1"/>
    <col min="2" max="4" width="19.6640625" style="15" customWidth="1"/>
    <col min="5" max="5" width="58.109375" style="16" bestFit="1" customWidth="1"/>
    <col min="6" max="16384" width="9.109375" style="15"/>
  </cols>
  <sheetData>
    <row r="1" spans="1:8" ht="42" customHeight="1" x14ac:dyDescent="0.25">
      <c r="A1" s="11" t="s">
        <v>5</v>
      </c>
      <c r="B1" s="12"/>
      <c r="C1" s="13"/>
      <c r="D1" s="13"/>
      <c r="E1" s="14" t="s">
        <v>8</v>
      </c>
    </row>
    <row r="2" spans="1:8" ht="42" customHeight="1" x14ac:dyDescent="0.25">
      <c r="A2" s="33" t="s">
        <v>0</v>
      </c>
      <c r="B2" s="33" t="s">
        <v>15</v>
      </c>
      <c r="C2" s="33" t="s">
        <v>16</v>
      </c>
      <c r="D2" s="33" t="s">
        <v>17</v>
      </c>
    </row>
    <row r="3" spans="1:8" ht="42" customHeight="1" x14ac:dyDescent="0.25">
      <c r="A3" s="33" t="s">
        <v>27</v>
      </c>
      <c r="B3" s="34" t="e">
        <f>1000000-SUM(B4:B7)</f>
        <v>#VALUE!</v>
      </c>
      <c r="C3" s="34">
        <f t="shared" ref="C3:D3" si="0">1000000-SUM(C4:C7)</f>
        <v>781920</v>
      </c>
      <c r="D3" s="34">
        <f t="shared" si="0"/>
        <v>781920</v>
      </c>
      <c r="E3" s="21" t="s">
        <v>14</v>
      </c>
    </row>
    <row r="4" spans="1:8" ht="42" customHeight="1" x14ac:dyDescent="0.25">
      <c r="A4" s="33" t="s">
        <v>24</v>
      </c>
      <c r="B4" s="34">
        <v>208400</v>
      </c>
      <c r="C4" s="34">
        <v>208400</v>
      </c>
      <c r="D4" s="34">
        <v>208400</v>
      </c>
      <c r="E4" s="21" t="s">
        <v>28</v>
      </c>
      <c r="H4" s="15" t="s">
        <v>8</v>
      </c>
    </row>
    <row r="5" spans="1:8" ht="42" customHeight="1" x14ac:dyDescent="0.25">
      <c r="A5" s="33" t="s">
        <v>7</v>
      </c>
      <c r="B5" s="34">
        <v>9300</v>
      </c>
      <c r="C5" s="34">
        <v>9300</v>
      </c>
      <c r="D5" s="34">
        <v>9300</v>
      </c>
      <c r="E5" s="17" t="s">
        <v>13</v>
      </c>
    </row>
    <row r="6" spans="1:8" ht="42" customHeight="1" x14ac:dyDescent="0.25">
      <c r="A6" s="33" t="s">
        <v>25</v>
      </c>
      <c r="B6" s="34">
        <f>'Carbon Dioxide'!B3</f>
        <v>435</v>
      </c>
      <c r="C6" s="34">
        <f>'Carbon Dioxide'!C3</f>
        <v>380</v>
      </c>
      <c r="D6" s="34">
        <f>'Carbon Dioxide'!D3</f>
        <v>380</v>
      </c>
      <c r="E6" s="21" t="s">
        <v>29</v>
      </c>
    </row>
    <row r="7" spans="1:8" ht="42" customHeight="1" x14ac:dyDescent="0.25">
      <c r="A7" s="33" t="s">
        <v>26</v>
      </c>
      <c r="B7" s="34" t="e">
        <f>WaterVapor!B10</f>
        <v>#VALUE!</v>
      </c>
      <c r="C7" s="34">
        <f>WaterVapor!C10</f>
        <v>0</v>
      </c>
      <c r="D7" s="34">
        <f>WaterVapor!D10</f>
        <v>0</v>
      </c>
      <c r="E7" s="21" t="s">
        <v>38</v>
      </c>
    </row>
    <row r="8" spans="1:8" ht="42" customHeight="1" x14ac:dyDescent="0.25"/>
    <row r="9" spans="1:8" ht="42" customHeight="1" x14ac:dyDescent="0.25">
      <c r="A9" s="11" t="s">
        <v>37</v>
      </c>
      <c r="B9" s="12"/>
    </row>
    <row r="10" spans="1:8" ht="42" customHeight="1" x14ac:dyDescent="0.25">
      <c r="A10" s="33" t="s">
        <v>9</v>
      </c>
      <c r="B10" s="33" t="s">
        <v>15</v>
      </c>
      <c r="C10" s="33" t="s">
        <v>16</v>
      </c>
      <c r="D10" s="33" t="s">
        <v>17</v>
      </c>
      <c r="E10" s="15"/>
    </row>
    <row r="11" spans="1:8" ht="42" customHeight="1" x14ac:dyDescent="0.25">
      <c r="A11" s="33" t="s">
        <v>27</v>
      </c>
      <c r="B11" s="34" t="e">
        <f>$B3*('Weather Data'!$B$3*100)*((28.03)/(8.314472*('Weather Data'!$B$4+273.15)))</f>
        <v>#VALUE!</v>
      </c>
      <c r="C11" s="34">
        <f>$C3*('Weather Data'!$C$3*100)*((28.03)/(8.314472*('Weather Data'!$C$4+273.15)))</f>
        <v>482524693.8125692</v>
      </c>
      <c r="D11" s="34">
        <f>$D3*('Weather Data'!$D$3*100)*((28.03)/(8.314472*('Weather Data'!$D$4+273.15)))</f>
        <v>193009877.52502769</v>
      </c>
      <c r="E11" s="19"/>
    </row>
    <row r="12" spans="1:8" ht="42" customHeight="1" x14ac:dyDescent="0.25">
      <c r="A12" s="33" t="s">
        <v>24</v>
      </c>
      <c r="B12" s="34">
        <f>$B4*('Weather Data'!$B$3*100)*((32)/(8.314472*('Weather Data'!$B$4+273.15)))</f>
        <v>0</v>
      </c>
      <c r="C12" s="34">
        <f>$C4*('Weather Data'!$C$3*100)*((32)/(8.314472*('Weather Data'!$C$4+273.15)))</f>
        <v>146818849.7657322</v>
      </c>
      <c r="D12" s="34">
        <f>$D4*('Weather Data'!$D$3*100)*((32)/(8.314472*('Weather Data'!$D$4+273.15)))</f>
        <v>58727539.906292878</v>
      </c>
      <c r="E12" s="15"/>
    </row>
    <row r="13" spans="1:8" ht="42" customHeight="1" x14ac:dyDescent="0.25">
      <c r="A13" s="33" t="s">
        <v>7</v>
      </c>
      <c r="B13" s="34">
        <f>$B5*('Weather Data'!$B$3*100)*((39.948)/(8.314472*('Weather Data'!$B$4+273.15)))</f>
        <v>0</v>
      </c>
      <c r="C13" s="34">
        <f>$C5*('Weather Data'!$C$3*100)*((39.948)/(8.314472*('Weather Data'!$C$4+273.15)))</f>
        <v>8179224.2258135891</v>
      </c>
      <c r="D13" s="34">
        <f>$D5*('Weather Data'!$D$3*100)*((39.948)/(8.314472*('Weather Data'!$D$4+273.15)))</f>
        <v>3271689.6903254357</v>
      </c>
      <c r="E13" s="15"/>
    </row>
    <row r="14" spans="1:8" ht="42" customHeight="1" x14ac:dyDescent="0.25">
      <c r="A14" s="33" t="s">
        <v>25</v>
      </c>
      <c r="B14" s="34">
        <f>$B6*('Weather Data'!$B$3*100)*((44.01)/(8.314472*('Weather Data'!$B$4+273.15)))</f>
        <v>0</v>
      </c>
      <c r="C14" s="34">
        <f>$C6*('Weather Data'!$C$3*100)*((44.01)/(8.314472*('Weather Data'!$C$4+273.15)))</f>
        <v>368187.54194340087</v>
      </c>
      <c r="D14" s="34">
        <f>$D6*('Weather Data'!$D$3*100)*((44.01)/(8.314472*('Weather Data'!$D$4+273.15)))</f>
        <v>147275.01677736035</v>
      </c>
      <c r="E14" s="15"/>
    </row>
    <row r="15" spans="1:8" ht="42" customHeight="1" x14ac:dyDescent="0.25">
      <c r="A15" s="33" t="s">
        <v>26</v>
      </c>
      <c r="B15" s="34" t="e">
        <f>$B7*('Weather Data'!$B$3*100)*((18.02)/(8.314472*('Weather Data'!$B$4+273.15)))</f>
        <v>#VALUE!</v>
      </c>
      <c r="C15" s="34">
        <f>$C7*('Weather Data'!$C$3*100)*((18.02)/(8.314472*('Weather Data'!$C$4+273.15)))</f>
        <v>0</v>
      </c>
      <c r="D15" s="34">
        <f>$D7*('Weather Data'!$D$3*100)*((18.02)/(8.314472*('Weather Data'!$D$4+273.15)))</f>
        <v>0</v>
      </c>
      <c r="E15" s="15"/>
    </row>
  </sheetData>
  <sheetProtection sheet="1" objects="1" scenarios="1" selectLockedCells="1"/>
  <phoneticPr fontId="1" type="noConversion"/>
  <pageMargins left="0.75" right="0.75" top="1" bottom="1" header="0.5" footer="0.5"/>
  <pageSetup scale="125" orientation="portrait" horizontalDpi="1200" verticalDpi="1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D11"/>
  <sheetViews>
    <sheetView workbookViewId="0">
      <selection activeCell="C14" sqref="C14"/>
    </sheetView>
  </sheetViews>
  <sheetFormatPr defaultColWidth="9.109375" defaultRowHeight="13.2" x14ac:dyDescent="0.25"/>
  <cols>
    <col min="1" max="1" width="30.44140625" style="6" bestFit="1" customWidth="1"/>
    <col min="2" max="4" width="25.6640625" style="6" customWidth="1"/>
    <col min="5" max="16384" width="9.109375" style="6"/>
  </cols>
  <sheetData>
    <row r="1" spans="1:4" ht="18" customHeight="1" x14ac:dyDescent="0.25">
      <c r="A1" s="2" t="s">
        <v>2</v>
      </c>
      <c r="B1" s="2" t="s">
        <v>15</v>
      </c>
      <c r="C1" s="2" t="s">
        <v>16</v>
      </c>
      <c r="D1" s="2" t="s">
        <v>17</v>
      </c>
    </row>
    <row r="2" spans="1:4" ht="18" customHeight="1" x14ac:dyDescent="0.25">
      <c r="A2" s="3" t="s">
        <v>10</v>
      </c>
      <c r="B2" s="7">
        <f>'Weather Data'!B3</f>
        <v>0</v>
      </c>
      <c r="C2" s="7">
        <f>'Weather Data'!C3</f>
        <v>500</v>
      </c>
      <c r="D2" s="7">
        <f>'Weather Data'!D3</f>
        <v>200</v>
      </c>
    </row>
    <row r="3" spans="1:4" ht="18" customHeight="1" x14ac:dyDescent="0.25">
      <c r="A3" s="3" t="s">
        <v>3</v>
      </c>
      <c r="B3" s="8">
        <f>'Weather Data'!B4</f>
        <v>0</v>
      </c>
      <c r="C3" s="8">
        <f>'Weather Data'!C4</f>
        <v>0</v>
      </c>
      <c r="D3" s="8">
        <f>'Weather Data'!D4</f>
        <v>0</v>
      </c>
    </row>
    <row r="4" spans="1:4" ht="18" customHeight="1" x14ac:dyDescent="0.25">
      <c r="A4" s="3" t="s">
        <v>4</v>
      </c>
      <c r="B4" s="8" t="str">
        <f>'Weather Data'!B5</f>
        <v xml:space="preserve"> </v>
      </c>
      <c r="C4" s="8">
        <f>'Weather Data'!C5</f>
        <v>0</v>
      </c>
      <c r="D4" s="8">
        <f>'Weather Data'!D5</f>
        <v>0</v>
      </c>
    </row>
    <row r="5" spans="1:4" ht="18" customHeight="1" x14ac:dyDescent="0.25">
      <c r="A5" s="4"/>
      <c r="B5" s="4"/>
      <c r="C5" s="5"/>
      <c r="D5" s="5"/>
    </row>
    <row r="6" spans="1:4" ht="18" customHeight="1" x14ac:dyDescent="0.25">
      <c r="A6" s="2" t="s">
        <v>2</v>
      </c>
      <c r="B6" s="2" t="s">
        <v>15</v>
      </c>
      <c r="C6" s="2" t="s">
        <v>16</v>
      </c>
      <c r="D6" s="2" t="s">
        <v>17</v>
      </c>
    </row>
    <row r="7" spans="1:4" ht="18" customHeight="1" x14ac:dyDescent="0.25">
      <c r="A7" s="3" t="s">
        <v>11</v>
      </c>
      <c r="B7" s="1">
        <f>6.11*10^((7.5*B3)/(237.7+B3))</f>
        <v>6.11</v>
      </c>
      <c r="C7" s="1">
        <f>6.11*10^((7.5*C3)/(237.7+C3))</f>
        <v>6.11</v>
      </c>
      <c r="D7" s="1">
        <f>6.11*10^((7.5*D3)/(237.7+D3))</f>
        <v>6.11</v>
      </c>
    </row>
    <row r="8" spans="1:4" ht="18" customHeight="1" x14ac:dyDescent="0.25">
      <c r="A8" s="3" t="s">
        <v>12</v>
      </c>
      <c r="B8" s="1" t="e">
        <f>B4/100*B7</f>
        <v>#VALUE!</v>
      </c>
      <c r="C8" s="1">
        <f>C4/100*C7</f>
        <v>0</v>
      </c>
      <c r="D8" s="1">
        <f>D4/100*D7</f>
        <v>0</v>
      </c>
    </row>
    <row r="9" spans="1:4" ht="18" customHeight="1" x14ac:dyDescent="0.25">
      <c r="A9" s="3" t="s">
        <v>6</v>
      </c>
      <c r="B9" s="1" t="e">
        <f>(0.62197*B8)/(B2-(0.37803*B8))*1000</f>
        <v>#VALUE!</v>
      </c>
      <c r="C9" s="1">
        <f>(0.62197*C8)/(C2-(0.37803*C8))*1000</f>
        <v>0</v>
      </c>
      <c r="D9" s="1">
        <f>(0.62197*D8)/(D2-(0.37803*D8))*1000</f>
        <v>0</v>
      </c>
    </row>
    <row r="10" spans="1:4" ht="18" customHeight="1" x14ac:dyDescent="0.25">
      <c r="A10" s="37" t="s">
        <v>30</v>
      </c>
      <c r="B10" s="1" t="e">
        <f>B8/(B2-B8)*1000000</f>
        <v>#VALUE!</v>
      </c>
      <c r="C10" s="1">
        <f>C8/(C2-C8)*1000000</f>
        <v>0</v>
      </c>
      <c r="D10" s="1">
        <f>D8/(D2-D8)*1000000</f>
        <v>0</v>
      </c>
    </row>
    <row r="11" spans="1:4" ht="18" customHeight="1" x14ac:dyDescent="0.25">
      <c r="A11" s="4"/>
      <c r="B11" s="4"/>
      <c r="C11" s="5"/>
      <c r="D11" s="5"/>
    </row>
  </sheetData>
  <sheetProtection selectLockedCells="1"/>
  <phoneticPr fontId="1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Altitudes</vt:lpstr>
      <vt:lpstr>Weather Data</vt:lpstr>
      <vt:lpstr>Carbon Dioxide</vt:lpstr>
      <vt:lpstr>Density and Mass</vt:lpstr>
      <vt:lpstr>Sea Level Pressure</vt:lpstr>
      <vt:lpstr>Concentrations</vt:lpstr>
      <vt:lpstr>WaterVapor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</dc:creator>
  <cp:lastModifiedBy>Jeremy Diem</cp:lastModifiedBy>
  <cp:lastPrinted>2009-08-25T21:31:30Z</cp:lastPrinted>
  <dcterms:created xsi:type="dcterms:W3CDTF">2009-06-22T00:33:31Z</dcterms:created>
  <dcterms:modified xsi:type="dcterms:W3CDTF">2021-01-26T00:21:18Z</dcterms:modified>
</cp:coreProperties>
</file>